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385" windowHeight="11370"/>
  </bookViews>
  <sheets>
    <sheet name="Hovedoversikt drift" sheetId="1" r:id="rId1"/>
  </sheets>
  <definedNames>
    <definedName name="_xlnm.Print_Area" localSheetId="0">'Hovedoversikt drift'!$A$1:$J$62</definedName>
  </definedNames>
  <calcPr calcId="145621"/>
</workbook>
</file>

<file path=xl/calcChain.xml><?xml version="1.0" encoding="utf-8"?>
<calcChain xmlns="http://schemas.openxmlformats.org/spreadsheetml/2006/main">
  <c r="B53" i="1" l="1"/>
  <c r="D53" i="1"/>
  <c r="E53" i="1"/>
  <c r="F53" i="1"/>
  <c r="G53" i="1"/>
  <c r="H53" i="1"/>
  <c r="C53" i="1"/>
  <c r="J52" i="1" l="1"/>
  <c r="J55" i="1"/>
  <c r="J32" i="1"/>
  <c r="J36" i="1"/>
  <c r="J38" i="1"/>
  <c r="J39" i="1"/>
  <c r="J44" i="1"/>
  <c r="J30" i="1"/>
  <c r="J24" i="1" l="1"/>
  <c r="J23" i="1"/>
  <c r="J22" i="1"/>
  <c r="J21" i="1"/>
  <c r="J20" i="1"/>
  <c r="J19" i="1"/>
  <c r="J18" i="1"/>
  <c r="J14" i="1"/>
  <c r="J13" i="1"/>
  <c r="J12" i="1"/>
  <c r="J11" i="1"/>
  <c r="J10" i="1"/>
  <c r="J9" i="1"/>
  <c r="J8" i="1"/>
  <c r="J7" i="1"/>
  <c r="B59" i="1" l="1"/>
  <c r="B40" i="1"/>
  <c r="C25" i="1"/>
  <c r="B15" i="1"/>
  <c r="C15" i="1"/>
  <c r="C59" i="1" l="1"/>
  <c r="C40" i="1"/>
  <c r="C33" i="1"/>
  <c r="C27" i="1" l="1"/>
  <c r="C42" i="1"/>
  <c r="C46" i="1" l="1"/>
  <c r="C62" i="1" l="1"/>
  <c r="C47" i="1"/>
  <c r="G59" i="1"/>
  <c r="H59" i="1"/>
  <c r="J53" i="1"/>
  <c r="G40" i="1"/>
  <c r="H40" i="1"/>
  <c r="G33" i="1"/>
  <c r="H33" i="1"/>
  <c r="G25" i="1"/>
  <c r="H25" i="1"/>
  <c r="G15" i="1"/>
  <c r="H15" i="1"/>
  <c r="H42" i="1" l="1"/>
  <c r="G42" i="1"/>
  <c r="G27" i="1"/>
  <c r="H27" i="1"/>
  <c r="F33" i="1"/>
  <c r="F40" i="1"/>
  <c r="F59" i="1"/>
  <c r="F25" i="1"/>
  <c r="F15" i="1"/>
  <c r="B25" i="1"/>
  <c r="B27" i="1" l="1"/>
  <c r="G46" i="1"/>
  <c r="H46" i="1"/>
  <c r="F42" i="1"/>
  <c r="F27" i="1"/>
  <c r="H62" i="1" l="1"/>
  <c r="H47" i="1"/>
  <c r="G62" i="1"/>
  <c r="G47" i="1"/>
  <c r="F46" i="1"/>
  <c r="D25" i="1"/>
  <c r="E25" i="1"/>
  <c r="J25" i="1" l="1"/>
  <c r="F62" i="1"/>
  <c r="F47" i="1"/>
  <c r="D15" i="1"/>
  <c r="E15" i="1"/>
  <c r="J15" i="1" l="1"/>
  <c r="D59" i="1"/>
  <c r="B33" i="1" l="1"/>
  <c r="B42" i="1" s="1"/>
  <c r="B46" i="1" s="1"/>
  <c r="D33" i="1"/>
  <c r="E33" i="1"/>
  <c r="J33" i="1" s="1"/>
  <c r="D40" i="1"/>
  <c r="E40" i="1"/>
  <c r="J40" i="1" s="1"/>
  <c r="E59" i="1"/>
  <c r="J59" i="1" s="1"/>
  <c r="B47" i="1" l="1"/>
  <c r="B62" i="1"/>
  <c r="D42" i="1"/>
  <c r="E42" i="1"/>
  <c r="J42" i="1" s="1"/>
  <c r="D27" i="1"/>
  <c r="E27" i="1"/>
  <c r="J27" i="1" s="1"/>
  <c r="E46" i="1" l="1"/>
  <c r="J46" i="1" s="1"/>
  <c r="D46" i="1"/>
  <c r="D62" i="1" l="1"/>
  <c r="D47" i="1"/>
  <c r="E62" i="1"/>
  <c r="E47" i="1"/>
</calcChain>
</file>

<file path=xl/sharedStrings.xml><?xml version="1.0" encoding="utf-8"?>
<sst xmlns="http://schemas.openxmlformats.org/spreadsheetml/2006/main" count="58" uniqueCount="58">
  <si>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</si>
  <si>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</si>
  <si>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</si>
  <si>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</si>
  <si>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</si>
  <si>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</si>
  <si>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</si>
  <si>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</si>
  <si>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</si>
  <si>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</si>
  <si>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</si>
  <si>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</si>
  <si>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</si>
  <si>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</si>
  <si>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</si>
  <si>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</si>
  <si>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</si>
  <si>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</si>
  <si>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</si>
  <si>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</si>
  <si>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</si>
  <si>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Mottatte avdrag på utlån</t>
  </si>
  <si>
    <t>Sum eksterne finansinntekter</t>
  </si>
  <si>
    <t>Finansutgifter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</si>
  <si>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</si>
  <si>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</si>
  <si>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</si>
  <si>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</si>
  <si>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</si>
  <si>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</si>
  <si>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</si>
  <si>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</si>
  <si>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</si>
  <si>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</si>
  <si>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</si>
  <si>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</si>
  <si>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Sum avsetninger</t>
  </si>
  <si>
    <t>Renteinntekter og utbytte</t>
  </si>
  <si>
    <t>Avdrag på lån</t>
  </si>
  <si>
    <t>Regnskapsmessig mer-/mindreforbruk</t>
  </si>
  <si>
    <t>Renteutgifter og låneomkostninger</t>
  </si>
  <si>
    <t>Avsatt til disposisjonsfond</t>
  </si>
  <si>
    <t>Avsatt til bundne fond</t>
  </si>
  <si>
    <t>Gevinst på finansielle instrumenter (omløpsmidler)</t>
  </si>
  <si>
    <t>Tap på finansielle instrumenter (omløpsmidler)</t>
  </si>
  <si>
    <t>Hovedoversikt - drift</t>
  </si>
  <si>
    <t xml:space="preserve">  Budsjett 2017</t>
  </si>
  <si>
    <t xml:space="preserve">  Budsjett 2018</t>
  </si>
  <si>
    <t xml:space="preserve">  Budsjett 2019</t>
  </si>
  <si>
    <t>Opprinnelig budsjett 2016</t>
  </si>
  <si>
    <t xml:space="preserve"> Justert budsjett 2016</t>
  </si>
  <si>
    <t xml:space="preserve">  Budsjett 2020</t>
  </si>
  <si>
    <t>Netto driftsresultat i prosent</t>
  </si>
  <si>
    <t>Alle beløp i hele tusen kroner</t>
  </si>
  <si>
    <t>Vekst oppr. budsjett 2016 - forslag 2017</t>
  </si>
  <si>
    <t>Ikke inkl. 2. tertial</t>
  </si>
  <si>
    <t>Regnskap 2015</t>
  </si>
  <si>
    <t>Rådmannens budsjettforslag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</si>
</sst>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\ 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8"/>
      <color rgb="FF00B0F0"/>
      <name val="Times New Roman"/>
      <family val="1"/>
    </font>
    <font>
      <sz val="10"/>
      <name val="Arial"/>
      <family val="2"/>
    </font>
    <font>
      <i/>
      <sz val="10"/>
      <color theme="1" tint="0.249977111117893"/>
      <name val="Arial"/>
      <family val="2"/>
    </font>
    <font>
      <i/>
      <sz val="9"/>
      <color theme="1" tint="0.249977111117893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5" fillId="0" borderId="0" xfId="0" applyNumberFormat="1" applyFont="1" applyBorder="1"/>
    <xf numFmtId="0" fontId="5" fillId="2" borderId="2" xfId="0" applyFont="1" applyFill="1" applyBorder="1"/>
    <xf numFmtId="164" fontId="3" fillId="0" borderId="0" xfId="2" applyNumberFormat="1" applyFont="1"/>
    <xf numFmtId="164" fontId="5" fillId="2" borderId="2" xfId="2" applyNumberFormat="1" applyFont="1" applyFill="1" applyBorder="1"/>
    <xf numFmtId="164" fontId="5" fillId="0" borderId="0" xfId="2" applyNumberFormat="1" applyFont="1" applyBorder="1"/>
    <xf numFmtId="164" fontId="5" fillId="0" borderId="0" xfId="2" applyNumberFormat="1" applyFont="1"/>
    <xf numFmtId="10" fontId="3" fillId="0" borderId="0" xfId="0" applyNumberFormat="1" applyFont="1"/>
    <xf numFmtId="16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5" fillId="0" borderId="0" xfId="2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right" vertical="center" wrapText="1"/>
    </xf>
    <xf numFmtId="0" fontId="8" fillId="0" borderId="0" xfId="0" applyFont="1"/>
    <xf numFmtId="165" fontId="3" fillId="2" borderId="0" xfId="3" applyNumberFormat="1" applyFont="1" applyFill="1"/>
    <xf numFmtId="165" fontId="5" fillId="2" borderId="0" xfId="3" applyNumberFormat="1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9" fontId="5" fillId="2" borderId="2" xfId="3" applyFont="1" applyFill="1" applyBorder="1"/>
    <xf numFmtId="0" fontId="10" fillId="0" borderId="0" xfId="0" applyFont="1" applyAlignment="1">
      <alignment horizontal="left"/>
    </xf>
    <xf numFmtId="0" fontId="5" fillId="2" borderId="0" xfId="0" applyFont="1" applyFill="1"/>
    <xf numFmtId="164" fontId="5" fillId="2" borderId="0" xfId="2" applyNumberFormat="1" applyFont="1" applyFill="1" applyAlignment="1">
      <alignment horizontal="right"/>
    </xf>
    <xf numFmtId="164" fontId="5" fillId="2" borderId="0" xfId="2" applyNumberFormat="1" applyFont="1" applyFill="1"/>
    <xf numFmtId="0" fontId="5" fillId="2" borderId="1" xfId="0" applyFont="1" applyFill="1" applyBorder="1"/>
    <xf numFmtId="164" fontId="5" fillId="2" borderId="1" xfId="2" applyNumberFormat="1" applyFont="1" applyFill="1" applyBorder="1"/>
    <xf numFmtId="10" fontId="8" fillId="3" borderId="0" xfId="3" applyNumberFormat="1" applyFont="1" applyFill="1" applyBorder="1"/>
    <xf numFmtId="0" fontId="8" fillId="3" borderId="0" xfId="0" applyFont="1" applyFill="1" applyBorder="1"/>
    <xf numFmtId="0" fontId="6" fillId="0" borderId="0" xfId="0" applyFont="1" applyAlignment="1">
      <alignment horizontal="left"/>
    </xf>
  </cellXfs>
  <cellStyles count="4">
    <cellStyle name="Komma" xfId="2" builtinId="3"/>
    <cellStyle name="Normal" xfId="0" builtinId="0"/>
    <cellStyle name="Normal 2" xfId="1"/>
    <cellStyle name="Pros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133350</xdr:rowOff>
    </xdr:from>
    <xdr:to>
      <xdr:col>7</xdr:col>
      <xdr:colOff>104775</xdr:colOff>
      <xdr:row>1</xdr:row>
      <xdr:rowOff>469900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33350"/>
          <a:ext cx="1905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Normal="100" workbookViewId="0">
      <selection activeCell="A3" sqref="A3"/>
    </sheetView>
  </sheetViews>
  <sheetFormatPr baseColWidth="10" defaultRowHeight="12.75" x14ac:dyDescent="0.2"/>
  <cols>
    <col min="1" max="1" width="38" style="1" customWidth="1"/>
    <col min="2" max="2" width="10.42578125" style="1" customWidth="1"/>
    <col min="3" max="3" width="12" style="1" customWidth="1"/>
    <col min="4" max="4" width="10.85546875" style="1" customWidth="1"/>
    <col min="5" max="8" width="10.5703125" style="1" customWidth="1"/>
    <col min="9" max="9" width="1.5703125" style="1" customWidth="1"/>
    <col min="10" max="10" width="11.28515625" style="1" customWidth="1"/>
    <col min="11" max="16384" width="11.42578125" style="1"/>
  </cols>
  <sheetData>
    <row r="1" spans="1:10" s="17" customFormat="1" ht="13.5" customHeight="1" x14ac:dyDescent="0.2">
      <c r="A1" s="23" t="s">
        <v>57</v>
      </c>
      <c r="J1" s="20"/>
    </row>
    <row r="2" spans="1:10" s="2" customFormat="1" ht="42.75" customHeight="1" x14ac:dyDescent="0.35">
      <c r="A2" s="31" t="s">
        <v>45</v>
      </c>
      <c r="B2" s="31"/>
      <c r="C2" s="31"/>
      <c r="D2" s="31"/>
      <c r="E2" s="31"/>
    </row>
    <row r="3" spans="1:10" s="2" customFormat="1" ht="22.5" customHeight="1" x14ac:dyDescent="0.25">
      <c r="A3" s="23" t="s">
        <v>53</v>
      </c>
      <c r="B3" s="3"/>
      <c r="C3" s="3"/>
      <c r="D3" s="21" t="s">
        <v>55</v>
      </c>
      <c r="E3" s="3"/>
    </row>
    <row r="4" spans="1:10" ht="63.75" x14ac:dyDescent="0.2">
      <c r="A4" s="6"/>
      <c r="B4" s="16" t="s">
        <v>56</v>
      </c>
      <c r="C4" s="16" t="s">
        <v>49</v>
      </c>
      <c r="D4" s="16" t="s">
        <v>50</v>
      </c>
      <c r="E4" s="16" t="s">
        <v>46</v>
      </c>
      <c r="F4" s="16" t="s">
        <v>47</v>
      </c>
      <c r="G4" s="16" t="s">
        <v>48</v>
      </c>
      <c r="H4" s="16" t="s">
        <v>51</v>
      </c>
      <c r="J4" s="16" t="s">
        <v>54</v>
      </c>
    </row>
    <row r="6" spans="1:10" x14ac:dyDescent="0.2">
      <c r="A6" s="2" t="s">
        <v>0</v>
      </c>
      <c r="B6" s="7"/>
      <c r="C6" s="7"/>
      <c r="D6" s="7"/>
      <c r="E6" s="7"/>
      <c r="F6" s="7"/>
    </row>
    <row r="7" spans="1:10" x14ac:dyDescent="0.2">
      <c r="A7" s="1" t="s">
        <v>1</v>
      </c>
      <c r="B7" s="12">
        <v>454444</v>
      </c>
      <c r="C7" s="12">
        <v>438968</v>
      </c>
      <c r="D7" s="12">
        <v>439502</v>
      </c>
      <c r="E7" s="12">
        <v>453528</v>
      </c>
      <c r="F7" s="12">
        <v>455728</v>
      </c>
      <c r="G7" s="12">
        <v>460328</v>
      </c>
      <c r="H7" s="12">
        <v>460328</v>
      </c>
      <c r="J7" s="18">
        <f t="shared" ref="J7:J15" si="0">(E7-C7)/C7</f>
        <v>3.3168704780302892E-2</v>
      </c>
    </row>
    <row r="8" spans="1:10" x14ac:dyDescent="0.2">
      <c r="A8" s="1" t="s">
        <v>2</v>
      </c>
      <c r="B8" s="12">
        <v>824101</v>
      </c>
      <c r="C8" s="12">
        <v>790751</v>
      </c>
      <c r="D8" s="12">
        <v>792962</v>
      </c>
      <c r="E8" s="12">
        <v>566401</v>
      </c>
      <c r="F8" s="12">
        <v>585791</v>
      </c>
      <c r="G8" s="12">
        <v>596056</v>
      </c>
      <c r="H8" s="12">
        <v>617089</v>
      </c>
      <c r="J8" s="18">
        <f t="shared" si="0"/>
        <v>-0.28371763045509901</v>
      </c>
    </row>
    <row r="9" spans="1:10" x14ac:dyDescent="0.2">
      <c r="A9" s="1" t="s">
        <v>3</v>
      </c>
      <c r="B9" s="12">
        <v>900166</v>
      </c>
      <c r="C9" s="12">
        <v>659924</v>
      </c>
      <c r="D9" s="12">
        <v>835133</v>
      </c>
      <c r="E9" s="12">
        <v>668479</v>
      </c>
      <c r="F9" s="12">
        <v>671826</v>
      </c>
      <c r="G9" s="12">
        <v>669174</v>
      </c>
      <c r="H9" s="12">
        <v>669174</v>
      </c>
      <c r="J9" s="18">
        <f t="shared" si="0"/>
        <v>1.296361399191422E-2</v>
      </c>
    </row>
    <row r="10" spans="1:10" x14ac:dyDescent="0.2">
      <c r="A10" s="1" t="s">
        <v>4</v>
      </c>
      <c r="B10" s="12">
        <v>1694046</v>
      </c>
      <c r="C10" s="12">
        <v>1751800</v>
      </c>
      <c r="D10" s="12">
        <v>1751800</v>
      </c>
      <c r="E10" s="12">
        <v>2024000</v>
      </c>
      <c r="F10" s="12">
        <v>2037000</v>
      </c>
      <c r="G10" s="12">
        <v>2051000</v>
      </c>
      <c r="H10" s="12">
        <v>2069000</v>
      </c>
      <c r="J10" s="18">
        <f t="shared" si="0"/>
        <v>0.15538303459299008</v>
      </c>
    </row>
    <row r="11" spans="1:10" x14ac:dyDescent="0.2">
      <c r="A11" s="1" t="s">
        <v>5</v>
      </c>
      <c r="B11" s="12">
        <v>149558</v>
      </c>
      <c r="C11" s="12">
        <v>139691</v>
      </c>
      <c r="D11" s="12">
        <v>234801</v>
      </c>
      <c r="E11" s="12">
        <v>285241</v>
      </c>
      <c r="F11" s="12">
        <v>240541</v>
      </c>
      <c r="G11" s="12">
        <v>208441</v>
      </c>
      <c r="H11" s="12">
        <v>187741</v>
      </c>
      <c r="J11" s="18">
        <f t="shared" si="0"/>
        <v>1.0419425732509611</v>
      </c>
    </row>
    <row r="12" spans="1:10" x14ac:dyDescent="0.2">
      <c r="A12" s="1" t="s">
        <v>6</v>
      </c>
      <c r="B12" s="12">
        <v>31426</v>
      </c>
      <c r="C12" s="12">
        <v>17291</v>
      </c>
      <c r="D12" s="12">
        <v>58363</v>
      </c>
      <c r="E12" s="12">
        <v>40116</v>
      </c>
      <c r="F12" s="12">
        <v>38781</v>
      </c>
      <c r="G12" s="12">
        <v>28312</v>
      </c>
      <c r="H12" s="12">
        <v>23594</v>
      </c>
      <c r="J12" s="18">
        <f t="shared" si="0"/>
        <v>1.3200508935284252</v>
      </c>
    </row>
    <row r="13" spans="1:10" x14ac:dyDescent="0.2">
      <c r="A13" s="1" t="s">
        <v>7</v>
      </c>
      <c r="B13" s="12">
        <v>4930508</v>
      </c>
      <c r="C13" s="12">
        <v>5092000</v>
      </c>
      <c r="D13" s="12">
        <v>5092000</v>
      </c>
      <c r="E13" s="12">
        <v>4980000</v>
      </c>
      <c r="F13" s="12">
        <v>5004000</v>
      </c>
      <c r="G13" s="12">
        <v>5041000</v>
      </c>
      <c r="H13" s="12">
        <v>5080000</v>
      </c>
      <c r="J13" s="18">
        <f t="shared" si="0"/>
        <v>-2.199528672427337E-2</v>
      </c>
    </row>
    <row r="14" spans="1:10" x14ac:dyDescent="0.2">
      <c r="A14" s="1" t="s">
        <v>8</v>
      </c>
      <c r="B14" s="12">
        <v>280872</v>
      </c>
      <c r="C14" s="12">
        <v>306000</v>
      </c>
      <c r="D14" s="12">
        <v>306000</v>
      </c>
      <c r="E14" s="12">
        <v>345000</v>
      </c>
      <c r="F14" s="12">
        <v>345000</v>
      </c>
      <c r="G14" s="12">
        <v>348000</v>
      </c>
      <c r="H14" s="12">
        <v>363000</v>
      </c>
      <c r="J14" s="18">
        <f t="shared" si="0"/>
        <v>0.12745098039215685</v>
      </c>
    </row>
    <row r="15" spans="1:10" x14ac:dyDescent="0.2">
      <c r="A15" s="24" t="s">
        <v>9</v>
      </c>
      <c r="B15" s="25">
        <f>SUM(B7:B14)</f>
        <v>9265121</v>
      </c>
      <c r="C15" s="25">
        <f>SUM(C7:C14)</f>
        <v>9196425</v>
      </c>
      <c r="D15" s="25">
        <f>SUM(D7:D14)</f>
        <v>9510561</v>
      </c>
      <c r="E15" s="25">
        <f>SUM(E7:E14)</f>
        <v>9362765</v>
      </c>
      <c r="F15" s="25">
        <f>SUM(F7:F14)</f>
        <v>9378667</v>
      </c>
      <c r="G15" s="25">
        <f t="shared" ref="G15:H15" si="1">SUM(G7:G14)</f>
        <v>9402311</v>
      </c>
      <c r="H15" s="25">
        <f t="shared" si="1"/>
        <v>9469926</v>
      </c>
      <c r="J15" s="19">
        <f t="shared" si="0"/>
        <v>1.8087463334937218E-2</v>
      </c>
    </row>
    <row r="16" spans="1:10" s="2" customFormat="1" x14ac:dyDescent="0.2">
      <c r="A16" s="1"/>
      <c r="B16" s="14"/>
      <c r="C16" s="14"/>
      <c r="D16" s="14"/>
      <c r="E16" s="14"/>
      <c r="F16" s="14"/>
      <c r="G16" s="15"/>
      <c r="H16" s="15"/>
    </row>
    <row r="17" spans="1:10" x14ac:dyDescent="0.2">
      <c r="A17" s="2" t="s">
        <v>10</v>
      </c>
      <c r="B17" s="14"/>
      <c r="C17" s="14"/>
      <c r="D17" s="14"/>
      <c r="E17" s="14"/>
      <c r="F17" s="12"/>
      <c r="G17" s="13"/>
      <c r="H17" s="13"/>
    </row>
    <row r="18" spans="1:10" x14ac:dyDescent="0.2">
      <c r="A18" s="1" t="s">
        <v>11</v>
      </c>
      <c r="B18" s="12">
        <v>3981768</v>
      </c>
      <c r="C18" s="12">
        <v>3974199</v>
      </c>
      <c r="D18" s="12">
        <v>4111667</v>
      </c>
      <c r="E18" s="12">
        <v>4156259</v>
      </c>
      <c r="F18" s="12">
        <v>4119110</v>
      </c>
      <c r="G18" s="12">
        <v>4104243</v>
      </c>
      <c r="H18" s="12">
        <v>4095661</v>
      </c>
      <c r="J18" s="18">
        <f t="shared" ref="J18:J25" si="2">(E18-C18)/C18</f>
        <v>4.581048910736478E-2</v>
      </c>
    </row>
    <row r="19" spans="1:10" x14ac:dyDescent="0.2">
      <c r="A19" s="1" t="s">
        <v>12</v>
      </c>
      <c r="B19" s="12">
        <v>1075864</v>
      </c>
      <c r="C19" s="12">
        <v>1107643</v>
      </c>
      <c r="D19" s="12">
        <v>1154969</v>
      </c>
      <c r="E19" s="12">
        <v>1133595</v>
      </c>
      <c r="F19" s="12">
        <v>1123911</v>
      </c>
      <c r="G19" s="12">
        <v>1120052</v>
      </c>
      <c r="H19" s="12">
        <v>1117334</v>
      </c>
      <c r="J19" s="18">
        <f t="shared" si="2"/>
        <v>2.3429931846271769E-2</v>
      </c>
    </row>
    <row r="20" spans="1:10" x14ac:dyDescent="0.2">
      <c r="A20" s="1" t="s">
        <v>13</v>
      </c>
      <c r="B20" s="12">
        <v>1004814</v>
      </c>
      <c r="C20" s="12">
        <v>1396350</v>
      </c>
      <c r="D20" s="12">
        <v>1509197</v>
      </c>
      <c r="E20" s="12">
        <v>1363849</v>
      </c>
      <c r="F20" s="12">
        <v>1385817</v>
      </c>
      <c r="G20" s="12">
        <v>1381335</v>
      </c>
      <c r="H20" s="12">
        <v>1386298</v>
      </c>
      <c r="J20" s="18">
        <f t="shared" si="2"/>
        <v>-2.3275683030758765E-2</v>
      </c>
    </row>
    <row r="21" spans="1:10" x14ac:dyDescent="0.2">
      <c r="A21" s="1" t="s">
        <v>14</v>
      </c>
      <c r="B21" s="12">
        <v>1899309</v>
      </c>
      <c r="C21" s="12">
        <v>1832986</v>
      </c>
      <c r="D21" s="12">
        <v>1837035</v>
      </c>
      <c r="E21" s="12">
        <v>1791084</v>
      </c>
      <c r="F21" s="12">
        <v>1806085</v>
      </c>
      <c r="G21" s="12">
        <v>1831523</v>
      </c>
      <c r="H21" s="12">
        <v>1848139</v>
      </c>
      <c r="J21" s="18">
        <f t="shared" si="2"/>
        <v>-2.2859967288348083E-2</v>
      </c>
    </row>
    <row r="22" spans="1:10" x14ac:dyDescent="0.2">
      <c r="A22" s="1" t="s">
        <v>15</v>
      </c>
      <c r="B22" s="12">
        <v>865274</v>
      </c>
      <c r="C22" s="12">
        <v>914756</v>
      </c>
      <c r="D22" s="12">
        <v>960201</v>
      </c>
      <c r="E22" s="12">
        <v>1074092</v>
      </c>
      <c r="F22" s="12">
        <v>1051002</v>
      </c>
      <c r="G22" s="12">
        <v>1038602</v>
      </c>
      <c r="H22" s="12">
        <v>1034152</v>
      </c>
      <c r="J22" s="18">
        <f t="shared" si="2"/>
        <v>0.174184154025773</v>
      </c>
    </row>
    <row r="23" spans="1:10" x14ac:dyDescent="0.2">
      <c r="A23" s="1" t="s">
        <v>16</v>
      </c>
      <c r="B23" s="12">
        <v>489494</v>
      </c>
      <c r="C23" s="12">
        <v>440277</v>
      </c>
      <c r="D23" s="12">
        <v>440277</v>
      </c>
      <c r="E23" s="12">
        <v>402753</v>
      </c>
      <c r="F23" s="12">
        <v>405382</v>
      </c>
      <c r="G23" s="12">
        <v>407658</v>
      </c>
      <c r="H23" s="12">
        <v>409532</v>
      </c>
      <c r="J23" s="18">
        <f t="shared" si="2"/>
        <v>-8.5228163179089531E-2</v>
      </c>
    </row>
    <row r="24" spans="1:10" s="2" customFormat="1" x14ac:dyDescent="0.2">
      <c r="A24" s="1" t="s">
        <v>17</v>
      </c>
      <c r="B24" s="12">
        <v>-67416</v>
      </c>
      <c r="C24" s="12">
        <v>-479604</v>
      </c>
      <c r="D24" s="12">
        <v>-506289</v>
      </c>
      <c r="E24" s="12">
        <v>-480444</v>
      </c>
      <c r="F24" s="12">
        <v>-480444</v>
      </c>
      <c r="G24" s="12">
        <v>-480444</v>
      </c>
      <c r="H24" s="12">
        <v>-480444</v>
      </c>
      <c r="J24" s="18">
        <f t="shared" si="2"/>
        <v>1.7514449420772138E-3</v>
      </c>
    </row>
    <row r="25" spans="1:10" x14ac:dyDescent="0.2">
      <c r="A25" s="24" t="s">
        <v>18</v>
      </c>
      <c r="B25" s="25">
        <f>SUM(B18:B24)</f>
        <v>9249107</v>
      </c>
      <c r="C25" s="25">
        <f>SUM(C18:C24)</f>
        <v>9186607</v>
      </c>
      <c r="D25" s="25">
        <f>SUM(D18:D24)</f>
        <v>9507057</v>
      </c>
      <c r="E25" s="25">
        <f>SUM(E18:E24)</f>
        <v>9441188</v>
      </c>
      <c r="F25" s="25">
        <f>SUM(F18:F24)</f>
        <v>9410863</v>
      </c>
      <c r="G25" s="25">
        <f t="shared" ref="G25:H25" si="3">SUM(G18:G24)</f>
        <v>9402969</v>
      </c>
      <c r="H25" s="25">
        <f t="shared" si="3"/>
        <v>9410672</v>
      </c>
      <c r="J25" s="19">
        <f t="shared" si="2"/>
        <v>2.7712190148114532E-2</v>
      </c>
    </row>
    <row r="26" spans="1:10" s="2" customFormat="1" x14ac:dyDescent="0.2">
      <c r="A26" s="1"/>
      <c r="B26" s="10"/>
      <c r="C26" s="10"/>
      <c r="D26" s="10"/>
      <c r="E26" s="10"/>
      <c r="F26" s="10"/>
      <c r="G26" s="10"/>
      <c r="H26" s="10"/>
    </row>
    <row r="27" spans="1:10" x14ac:dyDescent="0.2">
      <c r="A27" s="6" t="s">
        <v>19</v>
      </c>
      <c r="B27" s="8">
        <f t="shared" ref="B27:H27" si="4">+B15-B25</f>
        <v>16014</v>
      </c>
      <c r="C27" s="8">
        <f t="shared" si="4"/>
        <v>9818</v>
      </c>
      <c r="D27" s="8">
        <f t="shared" si="4"/>
        <v>3504</v>
      </c>
      <c r="E27" s="8">
        <f t="shared" si="4"/>
        <v>-78423</v>
      </c>
      <c r="F27" s="8">
        <f t="shared" si="4"/>
        <v>-32196</v>
      </c>
      <c r="G27" s="8">
        <f t="shared" si="4"/>
        <v>-658</v>
      </c>
      <c r="H27" s="8">
        <f t="shared" si="4"/>
        <v>59254</v>
      </c>
      <c r="J27" s="22">
        <f>(E27-C27)/C27</f>
        <v>-8.9876756976981049</v>
      </c>
    </row>
    <row r="28" spans="1:10" x14ac:dyDescent="0.2">
      <c r="B28" s="9"/>
      <c r="C28" s="9"/>
      <c r="D28" s="9"/>
      <c r="E28" s="9"/>
      <c r="F28" s="7"/>
    </row>
    <row r="29" spans="1:10" x14ac:dyDescent="0.2">
      <c r="A29" s="2" t="s">
        <v>20</v>
      </c>
      <c r="B29" s="10"/>
      <c r="C29" s="10"/>
      <c r="D29" s="10"/>
      <c r="E29" s="10"/>
      <c r="F29" s="7"/>
    </row>
    <row r="30" spans="1:10" x14ac:dyDescent="0.2">
      <c r="A30" s="1" t="s">
        <v>37</v>
      </c>
      <c r="B30" s="7">
        <v>390760</v>
      </c>
      <c r="C30" s="7">
        <v>337018</v>
      </c>
      <c r="D30" s="7">
        <v>364967</v>
      </c>
      <c r="E30" s="7">
        <v>390402</v>
      </c>
      <c r="F30" s="7">
        <v>377181</v>
      </c>
      <c r="G30" s="7">
        <v>422459</v>
      </c>
      <c r="H30" s="7">
        <v>448878</v>
      </c>
      <c r="J30" s="18">
        <f t="shared" ref="J30:J44" si="5">(E30-C30)/C30</f>
        <v>0.15840103495955707</v>
      </c>
    </row>
    <row r="31" spans="1:10" x14ac:dyDescent="0.2">
      <c r="A31" s="1" t="s">
        <v>43</v>
      </c>
      <c r="B31" s="7">
        <v>16553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J31" s="2"/>
    </row>
    <row r="32" spans="1:10" s="2" customFormat="1" x14ac:dyDescent="0.2">
      <c r="A32" s="1" t="s">
        <v>21</v>
      </c>
      <c r="B32" s="7">
        <v>1610</v>
      </c>
      <c r="C32" s="7">
        <v>1361</v>
      </c>
      <c r="D32" s="7">
        <v>14394</v>
      </c>
      <c r="E32" s="7">
        <v>28644</v>
      </c>
      <c r="F32" s="7">
        <v>28644</v>
      </c>
      <c r="G32" s="7">
        <v>31261</v>
      </c>
      <c r="H32" s="7">
        <v>31261</v>
      </c>
      <c r="J32" s="18">
        <f t="shared" si="5"/>
        <v>20.046289493019838</v>
      </c>
    </row>
    <row r="33" spans="1:10" x14ac:dyDescent="0.2">
      <c r="A33" s="24" t="s">
        <v>22</v>
      </c>
      <c r="B33" s="26">
        <f>SUM(B30:B32)</f>
        <v>408923</v>
      </c>
      <c r="C33" s="26">
        <f>SUM(C30:C32)</f>
        <v>338379</v>
      </c>
      <c r="D33" s="26">
        <f>SUM(D30:D32)</f>
        <v>379361</v>
      </c>
      <c r="E33" s="26">
        <f>SUM(E30:E32)</f>
        <v>419046</v>
      </c>
      <c r="F33" s="26">
        <f>SUM(F30:F32)</f>
        <v>405825</v>
      </c>
      <c r="G33" s="26">
        <f t="shared" ref="G33:H33" si="6">SUM(G30:G32)</f>
        <v>453720</v>
      </c>
      <c r="H33" s="26">
        <f t="shared" si="6"/>
        <v>480139</v>
      </c>
      <c r="J33" s="19">
        <f>(E33-C33)/C33</f>
        <v>0.23839245343239385</v>
      </c>
    </row>
    <row r="34" spans="1:10" s="2" customFormat="1" x14ac:dyDescent="0.2">
      <c r="A34" s="1"/>
      <c r="B34" s="10"/>
      <c r="C34" s="10"/>
      <c r="D34" s="10"/>
      <c r="E34" s="10"/>
      <c r="F34" s="10"/>
    </row>
    <row r="35" spans="1:10" x14ac:dyDescent="0.2">
      <c r="A35" s="2" t="s">
        <v>23</v>
      </c>
      <c r="B35" s="10"/>
      <c r="C35" s="10"/>
      <c r="D35" s="10"/>
      <c r="E35" s="10"/>
      <c r="F35" s="10"/>
      <c r="J35" s="2"/>
    </row>
    <row r="36" spans="1:10" x14ac:dyDescent="0.2">
      <c r="A36" s="1" t="s">
        <v>40</v>
      </c>
      <c r="B36" s="7">
        <v>269093</v>
      </c>
      <c r="C36" s="7">
        <v>259032</v>
      </c>
      <c r="D36" s="7">
        <v>272358</v>
      </c>
      <c r="E36" s="7">
        <v>242538</v>
      </c>
      <c r="F36" s="7">
        <v>242423</v>
      </c>
      <c r="G36" s="7">
        <v>263460</v>
      </c>
      <c r="H36" s="7">
        <v>283002</v>
      </c>
      <c r="J36" s="18">
        <f t="shared" si="5"/>
        <v>-6.3675530436393957E-2</v>
      </c>
    </row>
    <row r="37" spans="1:10" x14ac:dyDescent="0.2">
      <c r="A37" s="1" t="s">
        <v>44</v>
      </c>
      <c r="B37" s="7">
        <v>32002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J37" s="2"/>
    </row>
    <row r="38" spans="1:10" x14ac:dyDescent="0.2">
      <c r="A38" s="1" t="s">
        <v>38</v>
      </c>
      <c r="B38" s="7">
        <v>309855</v>
      </c>
      <c r="C38" s="7">
        <v>321266</v>
      </c>
      <c r="D38" s="7">
        <v>333049</v>
      </c>
      <c r="E38" s="7">
        <v>337217</v>
      </c>
      <c r="F38" s="7">
        <v>349665</v>
      </c>
      <c r="G38" s="7">
        <v>367890</v>
      </c>
      <c r="H38" s="7">
        <v>378873</v>
      </c>
      <c r="J38" s="18">
        <f t="shared" si="5"/>
        <v>4.965044542528621E-2</v>
      </c>
    </row>
    <row r="39" spans="1:10" s="2" customFormat="1" x14ac:dyDescent="0.2">
      <c r="A39" s="1" t="s">
        <v>24</v>
      </c>
      <c r="B39" s="7">
        <v>954</v>
      </c>
      <c r="C39" s="7">
        <v>1230</v>
      </c>
      <c r="D39" s="7">
        <v>1230</v>
      </c>
      <c r="E39" s="7">
        <v>1230</v>
      </c>
      <c r="F39" s="7">
        <v>1230</v>
      </c>
      <c r="G39" s="7">
        <v>1230</v>
      </c>
      <c r="H39" s="7">
        <v>1230</v>
      </c>
      <c r="J39" s="18">
        <f t="shared" si="5"/>
        <v>0</v>
      </c>
    </row>
    <row r="40" spans="1:10" x14ac:dyDescent="0.2">
      <c r="A40" s="24" t="s">
        <v>25</v>
      </c>
      <c r="B40" s="26">
        <f>SUM(B36:B39)+1</f>
        <v>611905</v>
      </c>
      <c r="C40" s="26">
        <f>SUM(C36:C39)</f>
        <v>581528</v>
      </c>
      <c r="D40" s="26">
        <f>SUM(D36:D39)</f>
        <v>606637</v>
      </c>
      <c r="E40" s="26">
        <f>SUM(E36:E39)</f>
        <v>580985</v>
      </c>
      <c r="F40" s="26">
        <f>SUM(F36:F39)</f>
        <v>593318</v>
      </c>
      <c r="G40" s="26">
        <f t="shared" ref="G40:H40" si="7">SUM(G36:G39)</f>
        <v>632580</v>
      </c>
      <c r="H40" s="26">
        <f t="shared" si="7"/>
        <v>663105</v>
      </c>
      <c r="J40" s="19">
        <f>(E40-C40)/C40</f>
        <v>-9.3374695629445188E-4</v>
      </c>
    </row>
    <row r="41" spans="1:10" s="2" customFormat="1" x14ac:dyDescent="0.2">
      <c r="A41" s="1"/>
      <c r="B41" s="10"/>
      <c r="C41" s="10"/>
      <c r="D41" s="10"/>
      <c r="E41" s="10"/>
      <c r="F41" s="10"/>
      <c r="G41" s="10"/>
      <c r="H41" s="10"/>
    </row>
    <row r="42" spans="1:10" x14ac:dyDescent="0.2">
      <c r="A42" s="24" t="s">
        <v>26</v>
      </c>
      <c r="B42" s="26">
        <f>+B33-B40</f>
        <v>-202982</v>
      </c>
      <c r="C42" s="26">
        <f>+C33-C40</f>
        <v>-243149</v>
      </c>
      <c r="D42" s="26">
        <f>+D33-D40</f>
        <v>-227276</v>
      </c>
      <c r="E42" s="26">
        <f>+E33-E40</f>
        <v>-161939</v>
      </c>
      <c r="F42" s="26">
        <f>+F33-F40</f>
        <v>-187493</v>
      </c>
      <c r="G42" s="26">
        <f t="shared" ref="G42:H42" si="8">+G33-G40</f>
        <v>-178860</v>
      </c>
      <c r="H42" s="26">
        <f t="shared" si="8"/>
        <v>-182966</v>
      </c>
      <c r="J42" s="19">
        <f>(E42-C42)/C42</f>
        <v>-0.33399273696375475</v>
      </c>
    </row>
    <row r="43" spans="1:10" x14ac:dyDescent="0.2">
      <c r="B43" s="10"/>
      <c r="C43" s="10"/>
      <c r="D43" s="10"/>
      <c r="E43" s="10"/>
      <c r="F43" s="10"/>
      <c r="G43" s="10"/>
      <c r="H43" s="10"/>
      <c r="J43" s="2"/>
    </row>
    <row r="44" spans="1:10" x14ac:dyDescent="0.2">
      <c r="A44" s="1" t="s">
        <v>27</v>
      </c>
      <c r="B44" s="7">
        <v>489494</v>
      </c>
      <c r="C44" s="7">
        <v>440277</v>
      </c>
      <c r="D44" s="7">
        <v>440277</v>
      </c>
      <c r="E44" s="7">
        <v>402753</v>
      </c>
      <c r="F44" s="7">
        <v>405382</v>
      </c>
      <c r="G44" s="7">
        <v>407658</v>
      </c>
      <c r="H44" s="7">
        <v>409532</v>
      </c>
      <c r="J44" s="18">
        <f t="shared" si="5"/>
        <v>-8.5228163179089531E-2</v>
      </c>
    </row>
    <row r="45" spans="1:10" s="2" customFormat="1" x14ac:dyDescent="0.2">
      <c r="A45" s="1"/>
      <c r="B45" s="7"/>
      <c r="C45" s="7"/>
      <c r="D45" s="7"/>
      <c r="E45" s="7"/>
      <c r="F45" s="7"/>
      <c r="G45" s="7"/>
      <c r="H45" s="7"/>
    </row>
    <row r="46" spans="1:10" x14ac:dyDescent="0.2">
      <c r="A46" s="6" t="s">
        <v>28</v>
      </c>
      <c r="B46" s="8">
        <f t="shared" ref="B46:H46" si="9">+B27+B42+B44</f>
        <v>302526</v>
      </c>
      <c r="C46" s="8">
        <f t="shared" si="9"/>
        <v>206946</v>
      </c>
      <c r="D46" s="8">
        <f t="shared" si="9"/>
        <v>216505</v>
      </c>
      <c r="E46" s="8">
        <f t="shared" si="9"/>
        <v>162391</v>
      </c>
      <c r="F46" s="8">
        <f t="shared" si="9"/>
        <v>185693</v>
      </c>
      <c r="G46" s="8">
        <f t="shared" si="9"/>
        <v>228140</v>
      </c>
      <c r="H46" s="8">
        <f t="shared" si="9"/>
        <v>285820</v>
      </c>
      <c r="J46" s="22">
        <f>(E46-C46)/C46</f>
        <v>-0.21529771051385385</v>
      </c>
    </row>
    <row r="47" spans="1:10" s="17" customFormat="1" x14ac:dyDescent="0.2">
      <c r="A47" s="30" t="s">
        <v>52</v>
      </c>
      <c r="B47" s="29">
        <f t="shared" ref="B47:H47" si="10">B46/B15</f>
        <v>3.2652136976948277E-2</v>
      </c>
      <c r="C47" s="29">
        <f t="shared" si="10"/>
        <v>2.2502874758397965E-2</v>
      </c>
      <c r="D47" s="29">
        <f t="shared" si="10"/>
        <v>2.2764692850400729E-2</v>
      </c>
      <c r="E47" s="29">
        <f t="shared" si="10"/>
        <v>1.7344342189513463E-2</v>
      </c>
      <c r="F47" s="29">
        <f t="shared" si="10"/>
        <v>1.9799508821456185E-2</v>
      </c>
      <c r="G47" s="29">
        <f t="shared" si="10"/>
        <v>2.4264247374927293E-2</v>
      </c>
      <c r="H47" s="29">
        <f t="shared" si="10"/>
        <v>3.0181862033557601E-2</v>
      </c>
    </row>
    <row r="48" spans="1:10" x14ac:dyDescent="0.2">
      <c r="B48" s="9"/>
      <c r="C48" s="9"/>
      <c r="D48" s="9"/>
      <c r="E48" s="9"/>
      <c r="F48" s="9"/>
    </row>
    <row r="49" spans="1:10" x14ac:dyDescent="0.2">
      <c r="A49" s="2" t="s">
        <v>29</v>
      </c>
      <c r="B49" s="10"/>
      <c r="C49" s="10"/>
      <c r="D49" s="10"/>
      <c r="E49" s="10"/>
      <c r="F49" s="10"/>
    </row>
    <row r="50" spans="1:10" x14ac:dyDescent="0.2">
      <c r="A50" s="1" t="s">
        <v>30</v>
      </c>
      <c r="B50" s="7">
        <v>0</v>
      </c>
      <c r="C50" s="7">
        <v>0</v>
      </c>
      <c r="D50" s="7">
        <v>149678</v>
      </c>
      <c r="E50" s="7">
        <v>0</v>
      </c>
      <c r="F50" s="7">
        <v>0</v>
      </c>
      <c r="G50" s="7">
        <v>0</v>
      </c>
      <c r="H50" s="7">
        <v>0</v>
      </c>
      <c r="J50" s="11"/>
    </row>
    <row r="51" spans="1:10" x14ac:dyDescent="0.2">
      <c r="A51" s="1" t="s">
        <v>31</v>
      </c>
      <c r="B51" s="7">
        <v>27518</v>
      </c>
      <c r="C51" s="7">
        <v>0</v>
      </c>
      <c r="D51" s="7">
        <v>35352</v>
      </c>
      <c r="E51" s="7">
        <v>0</v>
      </c>
      <c r="F51" s="7">
        <v>0</v>
      </c>
      <c r="G51" s="7">
        <v>0</v>
      </c>
      <c r="H51" s="7">
        <v>0</v>
      </c>
    </row>
    <row r="52" spans="1:10" x14ac:dyDescent="0.2">
      <c r="A52" s="1" t="s">
        <v>32</v>
      </c>
      <c r="B52" s="7">
        <v>81844</v>
      </c>
      <c r="C52" s="7">
        <v>4164</v>
      </c>
      <c r="D52" s="7">
        <v>63428</v>
      </c>
      <c r="E52" s="7">
        <v>11714</v>
      </c>
      <c r="F52" s="7">
        <v>11507</v>
      </c>
      <c r="G52" s="7">
        <v>17860</v>
      </c>
      <c r="H52" s="7">
        <v>17780</v>
      </c>
      <c r="J52" s="18">
        <f t="shared" ref="J52" si="11">(E52-C52)/C52</f>
        <v>1.8131604226705091</v>
      </c>
    </row>
    <row r="53" spans="1:10" x14ac:dyDescent="0.2">
      <c r="A53" s="27" t="s">
        <v>33</v>
      </c>
      <c r="B53" s="28">
        <f>SUM(B50:B52)</f>
        <v>109362</v>
      </c>
      <c r="C53" s="28">
        <f>SUM(C50:C52)</f>
        <v>4164</v>
      </c>
      <c r="D53" s="28">
        <f t="shared" ref="D53:H53" si="12">SUM(D50:D52)</f>
        <v>248458</v>
      </c>
      <c r="E53" s="28">
        <f t="shared" si="12"/>
        <v>11714</v>
      </c>
      <c r="F53" s="28">
        <f t="shared" si="12"/>
        <v>11507</v>
      </c>
      <c r="G53" s="28">
        <f t="shared" si="12"/>
        <v>17860</v>
      </c>
      <c r="H53" s="28">
        <f t="shared" si="12"/>
        <v>17780</v>
      </c>
      <c r="J53" s="19">
        <f>(E53-C53)/C53</f>
        <v>1.8131604226705091</v>
      </c>
    </row>
    <row r="54" spans="1:10" x14ac:dyDescent="0.2">
      <c r="B54" s="10"/>
      <c r="C54" s="10"/>
      <c r="D54" s="10"/>
      <c r="E54" s="10"/>
      <c r="F54" s="10"/>
    </row>
    <row r="55" spans="1:10" x14ac:dyDescent="0.2">
      <c r="A55" s="1" t="s">
        <v>34</v>
      </c>
      <c r="B55" s="7">
        <v>76998</v>
      </c>
      <c r="C55" s="7">
        <v>206110</v>
      </c>
      <c r="D55" s="7">
        <v>224010</v>
      </c>
      <c r="E55" s="7">
        <v>152690</v>
      </c>
      <c r="F55" s="7">
        <v>197200</v>
      </c>
      <c r="G55" s="7">
        <v>246000</v>
      </c>
      <c r="H55" s="7">
        <v>303600</v>
      </c>
      <c r="J55" s="18">
        <f t="shared" ref="J55" si="13">(E55-C55)/C55</f>
        <v>-0.25918199019940807</v>
      </c>
    </row>
    <row r="56" spans="1:10" x14ac:dyDescent="0.2">
      <c r="A56" s="1" t="s">
        <v>35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10" x14ac:dyDescent="0.2">
      <c r="A57" s="1" t="s">
        <v>41</v>
      </c>
      <c r="B57" s="7">
        <v>87401</v>
      </c>
      <c r="C57" s="7">
        <v>5000</v>
      </c>
      <c r="D57" s="7">
        <v>236886</v>
      </c>
      <c r="E57" s="7">
        <v>20000</v>
      </c>
      <c r="F57" s="7">
        <v>0</v>
      </c>
      <c r="G57" s="7">
        <v>0</v>
      </c>
      <c r="H57" s="7">
        <v>0</v>
      </c>
    </row>
    <row r="58" spans="1:10" x14ac:dyDescent="0.2">
      <c r="A58" s="1" t="s">
        <v>42</v>
      </c>
      <c r="B58" s="7">
        <v>97810</v>
      </c>
      <c r="C58" s="7">
        <v>0</v>
      </c>
      <c r="D58" s="7">
        <v>4067</v>
      </c>
      <c r="E58" s="7">
        <v>1415</v>
      </c>
      <c r="F58" s="7">
        <v>0</v>
      </c>
      <c r="G58" s="7">
        <v>0</v>
      </c>
      <c r="H58" s="7">
        <v>0</v>
      </c>
    </row>
    <row r="59" spans="1:10" x14ac:dyDescent="0.2">
      <c r="A59" s="27" t="s">
        <v>36</v>
      </c>
      <c r="B59" s="28">
        <f>SUM(B55:B58)+1</f>
        <v>262210</v>
      </c>
      <c r="C59" s="28">
        <f>SUM(C55:C58)</f>
        <v>211110</v>
      </c>
      <c r="D59" s="28">
        <f>SUM(D55:D58)</f>
        <v>464963</v>
      </c>
      <c r="E59" s="28">
        <f>SUM(E55:E58)</f>
        <v>174105</v>
      </c>
      <c r="F59" s="28">
        <f>SUM(F55:F58)</f>
        <v>197200</v>
      </c>
      <c r="G59" s="28">
        <f t="shared" ref="G59:H59" si="14">SUM(G55:G58)</f>
        <v>246000</v>
      </c>
      <c r="H59" s="28">
        <f t="shared" si="14"/>
        <v>303600</v>
      </c>
      <c r="J59" s="19">
        <f t="shared" ref="J59" si="15">(E59-C59)/C59</f>
        <v>-0.17528776467244564</v>
      </c>
    </row>
    <row r="60" spans="1:10" ht="9" customHeight="1" x14ac:dyDescent="0.2">
      <c r="B60" s="9"/>
      <c r="C60" s="9"/>
      <c r="D60" s="9"/>
      <c r="E60" s="9"/>
      <c r="F60" s="9"/>
      <c r="G60" s="9"/>
      <c r="H60" s="9"/>
    </row>
    <row r="61" spans="1:10" s="2" customFormat="1" ht="9" customHeight="1" x14ac:dyDescent="0.2">
      <c r="A61" s="1"/>
      <c r="B61" s="7"/>
      <c r="C61" s="7"/>
      <c r="D61" s="7"/>
      <c r="E61" s="7"/>
      <c r="F61" s="7"/>
      <c r="G61" s="7"/>
      <c r="H61" s="7"/>
    </row>
    <row r="62" spans="1:10" x14ac:dyDescent="0.2">
      <c r="A62" s="6" t="s">
        <v>39</v>
      </c>
      <c r="B62" s="8">
        <f>+B46+B53-B59+1</f>
        <v>149679</v>
      </c>
      <c r="C62" s="8">
        <f>+C46+C53-C59</f>
        <v>0</v>
      </c>
      <c r="D62" s="8">
        <f>+D46+D53-D59</f>
        <v>0</v>
      </c>
      <c r="E62" s="8">
        <f>+E46+E53-E59</f>
        <v>0</v>
      </c>
      <c r="F62" s="8">
        <f>+F46+F53-F59</f>
        <v>0</v>
      </c>
      <c r="G62" s="8">
        <f t="shared" ref="G62:H62" si="16">+G46+G53-G59</f>
        <v>0</v>
      </c>
      <c r="H62" s="8">
        <f t="shared" si="16"/>
        <v>0</v>
      </c>
    </row>
    <row r="63" spans="1:10" x14ac:dyDescent="0.2">
      <c r="B63" s="5"/>
      <c r="C63" s="5"/>
      <c r="D63" s="5"/>
      <c r="E63" s="5"/>
    </row>
    <row r="64" spans="1:10" x14ac:dyDescent="0.2">
      <c r="B64" s="4"/>
      <c r="C64" s="4"/>
      <c r="D64" s="4"/>
      <c r="E64" s="4"/>
    </row>
    <row r="65" spans="2:3" x14ac:dyDescent="0.2">
      <c r="B65" s="4"/>
      <c r="C65" s="4"/>
    </row>
  </sheetData>
  <mergeCells count="1">
    <mergeCell ref="A2:E2"/>
  </mergeCells>
  <phoneticPr fontId="0" type="noConversion"/>
  <pageMargins left="0.55118110236220474" right="0.55118110236220474" top="0.74803149606299213" bottom="0.74803149606299213" header="0.31496062992125984" footer="0.19685039370078741"/>
  <pageSetup paperSize="9" scale="72" fitToHeight="0" orientation="portrait" r:id="rId1"/>
  <headerFooter alignWithMargins="0">
    <oddHeader>&amp;L&amp;F&amp;R&amp;D &amp;T</oddHeader>
  </headerFooter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Hovedoversikt drift</vt:lpstr>
      <vt:lpstr>'Hovedoversikt drift'!Utskriftsområde</vt:lpstr>
    </vt:vector>
  </TitlesOfParts>
  <Company>Stavanger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sk16524</dc:creator>
  <cp:lastModifiedBy>Vibeke Bø Langeland</cp:lastModifiedBy>
  <cp:lastPrinted>2016-10-25T10:44:22Z</cp:lastPrinted>
  <dcterms:created xsi:type="dcterms:W3CDTF">2008-01-24T09:05:49Z</dcterms:created>
  <dcterms:modified xsi:type="dcterms:W3CDTF">2016-10-26T12:05:07Z</dcterms:modified>
</cp:coreProperties>
</file>